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tabRatio="876" activeTab="0"/>
  </bookViews>
  <sheets>
    <sheet name="Новин 7564, 7409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<sst xmlns="http://schemas.openxmlformats.org/spreadsheetml/2006/main" count="75" uniqueCount="70">
  <si>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Месячный фонд заработной платы, руб.</t>
  </si>
  <si>
    <t>Профессия                                  (должность)</t>
  </si>
  <si>
    <t>Надбавка, руб.</t>
  </si>
  <si>
    <t xml:space="preserve">за вредные условия </t>
  </si>
  <si>
    <t>за работу в ночное и празд.вр.</t>
  </si>
  <si>
    <t>Районный коэффиц,, 30 %</t>
  </si>
  <si>
    <t>Процент-ная надбавка,               30 %</t>
  </si>
  <si>
    <t>Коли-чество штатных единиц</t>
  </si>
  <si>
    <t>Директор</t>
  </si>
  <si>
    <t>Библиотекарь</t>
  </si>
  <si>
    <t>Лаборант</t>
  </si>
  <si>
    <t>Учитель</t>
  </si>
  <si>
    <t>Фонд оплаты труда</t>
  </si>
  <si>
    <t>ИТОГО в месяц:</t>
  </si>
  <si>
    <t>Всего:</t>
  </si>
  <si>
    <t xml:space="preserve">          Штатное расписание</t>
  </si>
  <si>
    <t xml:space="preserve">СОГЛАСОВАНО: </t>
  </si>
  <si>
    <t>Дзержинского района</t>
  </si>
  <si>
    <t>Учитель-логопед</t>
  </si>
  <si>
    <t>Педагог-психолог</t>
  </si>
  <si>
    <t>Заведующий хозяйством</t>
  </si>
  <si>
    <t>Воспитатель группы продленного дня</t>
  </si>
  <si>
    <t>Учитель-дефектолог</t>
  </si>
  <si>
    <t>Профессиональные квалификационные группы, квалификационные уровни</t>
  </si>
  <si>
    <t>Минимальный размер оклада с учетом повышений, руб.</t>
  </si>
  <si>
    <t>персональные выплаты</t>
  </si>
  <si>
    <t>за работу в коррекц.кл. и обучение на дому</t>
  </si>
  <si>
    <t>Преподаватель-организатор ОБЖ</t>
  </si>
  <si>
    <t>ПКГ должносте педработников, 3 кв.ур.</t>
  </si>
  <si>
    <t>ПКГ общеотрасл.должности служащих 2ур.,1 кв.ур.</t>
  </si>
  <si>
    <t>Стимулирующий фонд</t>
  </si>
  <si>
    <t>ПКГ должностей пед.работников, 4 квал.ур</t>
  </si>
  <si>
    <t>ПКГ "должности работников культуры</t>
  </si>
  <si>
    <t>ПКГ общеотрасл. должности служащих 2ур.,1 кв.ур.</t>
  </si>
  <si>
    <t>ПКГ должностей педработников, 3 кв.ур.</t>
  </si>
  <si>
    <t>Учитель (молодой специалист)</t>
  </si>
  <si>
    <t xml:space="preserve"> </t>
  </si>
  <si>
    <t>УТВЕРЖДЕНО</t>
  </si>
  <si>
    <t>Приказом учреждения</t>
  </si>
  <si>
    <t>Выплата за выполнение функций классного руководителя</t>
  </si>
  <si>
    <t>за работу в сельской местности</t>
  </si>
  <si>
    <t>Стимулирующий фонд директора</t>
  </si>
  <si>
    <t>повышение оклада</t>
  </si>
  <si>
    <t>Старший методист</t>
  </si>
  <si>
    <t>Директор школы                                                                     Н.А. Сидоренко</t>
  </si>
  <si>
    <t>Обеспечение общего образования (0210075640)</t>
  </si>
  <si>
    <t>Итого в месяц</t>
  </si>
  <si>
    <t xml:space="preserve">                                          МБОУ Новинская средняя школа</t>
  </si>
  <si>
    <t>ПКГ общеотрасл.должности служ-х 2ур.,2 кв.ур.</t>
  </si>
  <si>
    <t>____________ В.Н. Дергунов</t>
  </si>
  <si>
    <t>Итого гарантированная часть:</t>
  </si>
  <si>
    <t>Стимулирующий фонд библиотекаря</t>
  </si>
  <si>
    <t>Начальник УО администрации</t>
  </si>
  <si>
    <t>____________И.Н. Калабухова</t>
  </si>
  <si>
    <t>Глава Дзержинского района</t>
  </si>
  <si>
    <t>Доплата за классное руководство (10 %)</t>
  </si>
  <si>
    <t>Субвенция на АУП 0210074090</t>
  </si>
  <si>
    <t>стимулирующие</t>
  </si>
  <si>
    <t>Заместитель директора</t>
  </si>
  <si>
    <t>Техник</t>
  </si>
  <si>
    <t>Доплата до МРОТ (25988)</t>
  </si>
  <si>
    <t>Стим. до 24447</t>
  </si>
  <si>
    <t>Региональная доплата до МРОТ (25988)</t>
  </si>
  <si>
    <t>Стимулирующий фонд воспитателя ГПД</t>
  </si>
  <si>
    <t>Стимулирующий фонд прочих работников</t>
  </si>
  <si>
    <t xml:space="preserve">                на 1 сентября 2023 г.</t>
  </si>
  <si>
    <t>Учащиеся: 66/9          Классы-комплекты: 11/1кор.</t>
  </si>
  <si>
    <t>10%кл.6000</t>
  </si>
  <si>
    <t>Штат в количестве 47,83 единиц</t>
  </si>
  <si>
    <t>от " 01 "  сентября 2023 г. № 03-01-118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</si>
</sst>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0.00;[Red]0.00"/>
    <numFmt numFmtId="177" formatCode="#,##0\ &quot;₽&quot;"/>
    <numFmt numFmtId="178" formatCode="#,##0\ _₽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vertical="center"/>
    </xf>
    <xf numFmtId="2" fontId="4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0" fillId="33" borderId="14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0" fillId="33" borderId="15" xfId="0" applyNumberForma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tabSelected="1" zoomScale="75" zoomScaleNormal="75" zoomScalePageLayoutView="0" workbookViewId="0" topLeftCell="A2">
      <selection activeCell="H56" sqref="H56"/>
    </sheetView>
  </sheetViews>
  <sheetFormatPr defaultColWidth="9.00390625" defaultRowHeight="12.75"/>
  <cols>
    <col min="1" max="1" width="25.00390625" style="0" customWidth="1"/>
    <col min="2" max="2" width="14.625" style="0" customWidth="1"/>
    <col min="3" max="3" width="8.25390625" style="0" customWidth="1"/>
    <col min="4" max="5" width="11.125" style="0" customWidth="1"/>
    <col min="6" max="6" width="10.625" style="0" customWidth="1"/>
    <col min="7" max="7" width="10.75390625" style="0" customWidth="1"/>
    <col min="8" max="8" width="8.25390625" style="0" customWidth="1"/>
    <col min="9" max="9" width="8.625" style="0" customWidth="1"/>
    <col min="10" max="10" width="10.125" style="0" customWidth="1"/>
    <col min="11" max="11" width="12.75390625" style="0" customWidth="1"/>
    <col min="12" max="12" width="12.125" style="0" customWidth="1"/>
    <col min="13" max="13" width="11.875" style="0" customWidth="1"/>
    <col min="14" max="14" width="14.00390625" style="0" customWidth="1"/>
    <col min="15" max="15" width="20.125" style="0" hidden="1" customWidth="1"/>
    <col min="16" max="16" width="10.625" style="0" hidden="1" customWidth="1"/>
    <col min="17" max="17" width="14.625" style="0" hidden="1" customWidth="1"/>
    <col min="18" max="18" width="12.25390625" style="0" hidden="1" customWidth="1"/>
    <col min="19" max="19" width="11.875" style="0" hidden="1" customWidth="1"/>
    <col min="20" max="20" width="14.25390625" style="0" hidden="1" customWidth="1"/>
    <col min="21" max="26" width="9.125" style="0" hidden="1" customWidth="1"/>
  </cols>
  <sheetData>
    <row r="1" ht="12.75" hidden="1"/>
    <row r="2" spans="1:13" ht="12.75">
      <c r="A2" t="s">
        <v>16</v>
      </c>
      <c r="C2" t="s">
        <v>16</v>
      </c>
      <c r="E2" s="11"/>
      <c r="M2" t="s">
        <v>37</v>
      </c>
    </row>
    <row r="3" spans="1:13" ht="12.75">
      <c r="A3" t="s">
        <v>54</v>
      </c>
      <c r="C3" t="s">
        <v>52</v>
      </c>
      <c r="M3" t="s">
        <v>38</v>
      </c>
    </row>
    <row r="4" spans="3:13" ht="12.75">
      <c r="C4" t="s">
        <v>17</v>
      </c>
      <c r="M4" t="s">
        <v>69</v>
      </c>
    </row>
    <row r="5" spans="1:13" ht="12.75">
      <c r="A5" t="s">
        <v>49</v>
      </c>
      <c r="C5" t="s">
        <v>53</v>
      </c>
      <c r="M5" s="66" t="s">
        <v>68</v>
      </c>
    </row>
    <row r="7" ht="15.75">
      <c r="B7" s="7" t="s">
        <v>47</v>
      </c>
    </row>
    <row r="8" spans="3:4" ht="6" customHeight="1">
      <c r="C8" s="6"/>
      <c r="D8" s="6"/>
    </row>
    <row r="9" spans="3:4" ht="18">
      <c r="C9" s="1"/>
      <c r="D9" s="6" t="s">
        <v>15</v>
      </c>
    </row>
    <row r="10" ht="16.5" customHeight="1">
      <c r="D10" s="1" t="s">
        <v>65</v>
      </c>
    </row>
    <row r="11" spans="1:14" ht="24" customHeight="1">
      <c r="A11" s="13" t="s">
        <v>66</v>
      </c>
      <c r="B11" s="13"/>
      <c r="C11" s="13"/>
      <c r="N11" t="s">
        <v>36</v>
      </c>
    </row>
    <row r="12" spans="1:17" ht="19.5" customHeight="1">
      <c r="A12" s="68" t="s">
        <v>1</v>
      </c>
      <c r="B12" s="74" t="s">
        <v>23</v>
      </c>
      <c r="C12" s="75" t="s">
        <v>7</v>
      </c>
      <c r="D12" s="68" t="s">
        <v>24</v>
      </c>
      <c r="E12" s="72" t="s">
        <v>12</v>
      </c>
      <c r="F12" s="68" t="s">
        <v>2</v>
      </c>
      <c r="G12" s="68"/>
      <c r="H12" s="68"/>
      <c r="I12" s="68"/>
      <c r="J12" s="68"/>
      <c r="K12" s="68"/>
      <c r="L12" s="68"/>
      <c r="M12" s="68"/>
      <c r="N12" s="68" t="s">
        <v>0</v>
      </c>
      <c r="O12" s="47"/>
      <c r="P12" s="69" t="s">
        <v>61</v>
      </c>
      <c r="Q12" s="69" t="s">
        <v>60</v>
      </c>
    </row>
    <row r="13" spans="1:17" ht="85.5" customHeight="1">
      <c r="A13" s="71"/>
      <c r="B13" s="74"/>
      <c r="C13" s="76"/>
      <c r="D13" s="71"/>
      <c r="E13" s="70"/>
      <c r="F13" s="2" t="s">
        <v>42</v>
      </c>
      <c r="G13" s="2" t="s">
        <v>40</v>
      </c>
      <c r="H13" s="2" t="s">
        <v>4</v>
      </c>
      <c r="I13" s="2" t="s">
        <v>3</v>
      </c>
      <c r="J13" s="2" t="s">
        <v>26</v>
      </c>
      <c r="K13" s="2" t="s">
        <v>25</v>
      </c>
      <c r="L13" s="2" t="s">
        <v>5</v>
      </c>
      <c r="M13" s="2" t="s">
        <v>6</v>
      </c>
      <c r="N13" s="68"/>
      <c r="O13" s="49" t="s">
        <v>57</v>
      </c>
      <c r="P13" s="70"/>
      <c r="Q13" s="70"/>
    </row>
    <row r="14" spans="1:17" ht="27" customHeight="1">
      <c r="A14" s="48" t="s">
        <v>56</v>
      </c>
      <c r="B14" s="31"/>
      <c r="C14" s="44"/>
      <c r="D14" s="32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50"/>
      <c r="P14" s="35"/>
      <c r="Q14" s="15"/>
    </row>
    <row r="15" spans="1:25" ht="21" customHeight="1">
      <c r="A15" s="10" t="s">
        <v>8</v>
      </c>
      <c r="B15" s="36"/>
      <c r="C15" s="41">
        <v>1</v>
      </c>
      <c r="D15" s="52">
        <v>16120</v>
      </c>
      <c r="E15" s="53">
        <f aca="true" t="shared" si="0" ref="E15:E21">D15*C15</f>
        <v>16120</v>
      </c>
      <c r="F15" s="53"/>
      <c r="G15" s="53">
        <f aca="true" t="shared" si="1" ref="G15:G20">E15*0.25</f>
        <v>4030</v>
      </c>
      <c r="H15" s="53"/>
      <c r="I15" s="53"/>
      <c r="J15" s="53"/>
      <c r="K15" s="53">
        <v>4030.09</v>
      </c>
      <c r="L15" s="55">
        <f aca="true" t="shared" si="2" ref="L15:L21">(E15+F15+G15+H15+I15+J15+K15)*0.3</f>
        <v>7254.027</v>
      </c>
      <c r="M15" s="55">
        <f aca="true" t="shared" si="3" ref="M15:M25">L15</f>
        <v>7254.027</v>
      </c>
      <c r="N15" s="55">
        <f aca="true" t="shared" si="4" ref="N15:N25">SUM(E15:M15)</f>
        <v>38688.144</v>
      </c>
      <c r="O15" s="63"/>
      <c r="P15" s="63"/>
      <c r="Q15" s="55"/>
      <c r="R15" s="8">
        <f>N15+N22</f>
        <v>42556.992</v>
      </c>
      <c r="S15">
        <v>40035.57</v>
      </c>
      <c r="Y15">
        <f>K22/D15*100</f>
        <v>15.000186104218363</v>
      </c>
    </row>
    <row r="16" spans="1:25" ht="32.25" customHeight="1">
      <c r="A16" s="10" t="s">
        <v>58</v>
      </c>
      <c r="B16" s="36"/>
      <c r="C16" s="41">
        <v>1.5</v>
      </c>
      <c r="D16" s="52">
        <v>11284</v>
      </c>
      <c r="E16" s="53">
        <f t="shared" si="0"/>
        <v>16926</v>
      </c>
      <c r="F16" s="53"/>
      <c r="G16" s="53">
        <f t="shared" si="1"/>
        <v>4231.5</v>
      </c>
      <c r="H16" s="53"/>
      <c r="I16" s="53"/>
      <c r="J16" s="53"/>
      <c r="K16" s="53">
        <v>2876.75</v>
      </c>
      <c r="L16" s="55">
        <f t="shared" si="2"/>
        <v>7210.275</v>
      </c>
      <c r="M16" s="55">
        <f t="shared" si="3"/>
        <v>7210.275</v>
      </c>
      <c r="N16" s="55">
        <f t="shared" si="4"/>
        <v>38454.8</v>
      </c>
      <c r="O16" s="63"/>
      <c r="P16" s="63"/>
      <c r="Q16" s="55"/>
      <c r="Y16">
        <f>D15*15%</f>
        <v>2418</v>
      </c>
    </row>
    <row r="17" spans="1:18" ht="48.75" customHeight="1">
      <c r="A17" s="10" t="s">
        <v>59</v>
      </c>
      <c r="B17" s="20" t="s">
        <v>33</v>
      </c>
      <c r="C17" s="41">
        <v>0.4</v>
      </c>
      <c r="D17" s="54">
        <v>4498</v>
      </c>
      <c r="E17" s="53">
        <f t="shared" si="0"/>
        <v>1799.2</v>
      </c>
      <c r="F17" s="53"/>
      <c r="G17" s="53">
        <f t="shared" si="1"/>
        <v>449.8</v>
      </c>
      <c r="H17" s="53"/>
      <c r="I17" s="53"/>
      <c r="J17" s="53"/>
      <c r="K17" s="53"/>
      <c r="L17" s="55">
        <f t="shared" si="2"/>
        <v>674.6999999999999</v>
      </c>
      <c r="M17" s="55">
        <f t="shared" si="3"/>
        <v>674.6999999999999</v>
      </c>
      <c r="N17" s="55">
        <f t="shared" si="4"/>
        <v>3598.3999999999996</v>
      </c>
      <c r="O17" s="63"/>
      <c r="P17" s="55">
        <f>24447*C17-N17</f>
        <v>6180.4000000000015</v>
      </c>
      <c r="Q17" s="55">
        <f>25988*C17-N17-P17</f>
        <v>616.3999999999996</v>
      </c>
      <c r="R17" s="8">
        <f>(N17+P17+Q17)/C17</f>
        <v>25988</v>
      </c>
    </row>
    <row r="18" spans="1:19" ht="36" customHeight="1">
      <c r="A18" s="12" t="s">
        <v>21</v>
      </c>
      <c r="B18" s="20" t="s">
        <v>28</v>
      </c>
      <c r="C18" s="45">
        <v>1</v>
      </c>
      <c r="D18" s="52">
        <v>7623</v>
      </c>
      <c r="E18" s="53">
        <f t="shared" si="0"/>
        <v>7623</v>
      </c>
      <c r="F18" s="53"/>
      <c r="G18" s="53">
        <f>E18*0.25</f>
        <v>1905.75</v>
      </c>
      <c r="H18" s="53"/>
      <c r="I18" s="53"/>
      <c r="J18" s="53"/>
      <c r="K18" s="53">
        <v>1143.39</v>
      </c>
      <c r="L18" s="55">
        <f t="shared" si="2"/>
        <v>3201.642</v>
      </c>
      <c r="M18" s="55">
        <f t="shared" si="3"/>
        <v>3201.642</v>
      </c>
      <c r="N18" s="55">
        <f t="shared" si="4"/>
        <v>17075.424</v>
      </c>
      <c r="O18" s="55"/>
      <c r="P18" s="55">
        <f>24447*C18-N18</f>
        <v>7371.576000000001</v>
      </c>
      <c r="Q18" s="55">
        <f>25988*C18-N18-P18</f>
        <v>1541</v>
      </c>
      <c r="R18" s="8">
        <f>(N18+P18+Q18)/C18</f>
        <v>25988</v>
      </c>
      <c r="S18" s="65">
        <f>N18+P18+Q18+N23</f>
        <v>25988</v>
      </c>
    </row>
    <row r="19" spans="1:18" ht="43.5" customHeight="1">
      <c r="A19" s="10" t="s">
        <v>10</v>
      </c>
      <c r="B19" s="9" t="s">
        <v>29</v>
      </c>
      <c r="C19" s="41">
        <v>0.9</v>
      </c>
      <c r="D19" s="52">
        <v>4498</v>
      </c>
      <c r="E19" s="53">
        <f t="shared" si="0"/>
        <v>4048.2000000000003</v>
      </c>
      <c r="F19" s="53"/>
      <c r="G19" s="53">
        <f t="shared" si="1"/>
        <v>1012.0500000000001</v>
      </c>
      <c r="H19" s="53"/>
      <c r="I19" s="53"/>
      <c r="J19" s="53"/>
      <c r="K19" s="53"/>
      <c r="L19" s="55">
        <f t="shared" si="2"/>
        <v>1518.075</v>
      </c>
      <c r="M19" s="55">
        <f t="shared" si="3"/>
        <v>1518.075</v>
      </c>
      <c r="N19" s="55">
        <f t="shared" si="4"/>
        <v>8096.4</v>
      </c>
      <c r="O19" s="63"/>
      <c r="P19" s="55">
        <f>24447*C19-N19</f>
        <v>13905.9</v>
      </c>
      <c r="Q19" s="55">
        <f>25988*C19-N19-P19</f>
        <v>1386.9000000000015</v>
      </c>
      <c r="R19" s="8">
        <f>(N19+P19+Q19)/C19</f>
        <v>25988</v>
      </c>
    </row>
    <row r="20" spans="1:20" ht="33.75">
      <c r="A20" s="10" t="s">
        <v>9</v>
      </c>
      <c r="B20" s="9" t="s">
        <v>32</v>
      </c>
      <c r="C20" s="41">
        <v>0.5</v>
      </c>
      <c r="D20" s="52">
        <v>5431</v>
      </c>
      <c r="E20" s="53">
        <f t="shared" si="0"/>
        <v>2715.5</v>
      </c>
      <c r="F20" s="53"/>
      <c r="G20" s="53">
        <f t="shared" si="1"/>
        <v>678.875</v>
      </c>
      <c r="H20" s="53"/>
      <c r="I20" s="53"/>
      <c r="J20" s="53"/>
      <c r="K20" s="53">
        <v>678.86</v>
      </c>
      <c r="L20" s="55">
        <f t="shared" si="2"/>
        <v>1221.9705</v>
      </c>
      <c r="M20" s="53">
        <f t="shared" si="3"/>
        <v>1221.9705</v>
      </c>
      <c r="N20" s="53">
        <f>SUM(E20:M20)</f>
        <v>6517.1759999999995</v>
      </c>
      <c r="O20" s="53"/>
      <c r="P20" s="53"/>
      <c r="Q20" s="55">
        <f>25988*C20-N20-P20</f>
        <v>6476.8240000000005</v>
      </c>
      <c r="R20" s="8">
        <f>(N20+P20+Q20)*2</f>
        <v>25988</v>
      </c>
      <c r="S20" s="8"/>
      <c r="T20" s="8"/>
    </row>
    <row r="21" spans="1:19" ht="44.25" customHeight="1">
      <c r="A21" s="10" t="s">
        <v>20</v>
      </c>
      <c r="B21" s="20" t="s">
        <v>48</v>
      </c>
      <c r="C21" s="41">
        <v>0.9</v>
      </c>
      <c r="D21" s="52">
        <v>4943</v>
      </c>
      <c r="E21" s="53">
        <f t="shared" si="0"/>
        <v>4448.7</v>
      </c>
      <c r="F21" s="53"/>
      <c r="G21" s="53"/>
      <c r="H21" s="53"/>
      <c r="I21" s="53"/>
      <c r="J21" s="53"/>
      <c r="K21" s="53"/>
      <c r="L21" s="55">
        <f t="shared" si="2"/>
        <v>1334.61</v>
      </c>
      <c r="M21" s="55">
        <f t="shared" si="3"/>
        <v>1334.61</v>
      </c>
      <c r="N21" s="55">
        <f t="shared" si="4"/>
        <v>7117.919999999999</v>
      </c>
      <c r="O21" s="55"/>
      <c r="P21" s="55">
        <f>24447*C21-N21</f>
        <v>14884.380000000001</v>
      </c>
      <c r="Q21" s="55">
        <f>25988*C21-N21-P21</f>
        <v>1386.9000000000015</v>
      </c>
      <c r="R21" s="8">
        <f>(N21+P21+Q21)/C21</f>
        <v>25988</v>
      </c>
      <c r="S21">
        <f>S20/1.6</f>
        <v>0</v>
      </c>
    </row>
    <row r="22" spans="1:18" ht="25.5" customHeight="1">
      <c r="A22" s="23" t="s">
        <v>41</v>
      </c>
      <c r="B22" s="24"/>
      <c r="C22" s="39"/>
      <c r="D22" s="53"/>
      <c r="E22" s="53"/>
      <c r="F22" s="53"/>
      <c r="G22" s="53"/>
      <c r="H22" s="53"/>
      <c r="I22" s="53"/>
      <c r="J22" s="53"/>
      <c r="K22" s="53">
        <v>2418.03</v>
      </c>
      <c r="L22" s="55">
        <f>(E22+F22+H22+I22+K22)*0.3</f>
        <v>725.409</v>
      </c>
      <c r="M22" s="55">
        <f t="shared" si="3"/>
        <v>725.409</v>
      </c>
      <c r="N22" s="55">
        <f t="shared" si="4"/>
        <v>3868.8480000000004</v>
      </c>
      <c r="O22" s="63"/>
      <c r="P22" s="63"/>
      <c r="Q22" s="55"/>
      <c r="R22" s="8"/>
    </row>
    <row r="23" spans="1:18" ht="30.75" customHeight="1" hidden="1">
      <c r="A23" s="23" t="s">
        <v>63</v>
      </c>
      <c r="B23" s="24"/>
      <c r="C23" s="39"/>
      <c r="D23" s="53"/>
      <c r="E23" s="53"/>
      <c r="F23" s="53"/>
      <c r="G23" s="53"/>
      <c r="H23" s="53"/>
      <c r="I23" s="53"/>
      <c r="J23" s="53"/>
      <c r="K23" s="53"/>
      <c r="L23" s="55"/>
      <c r="M23" s="55"/>
      <c r="N23" s="55"/>
      <c r="O23" s="63"/>
      <c r="P23" s="63"/>
      <c r="Q23" s="55"/>
      <c r="R23" s="8"/>
    </row>
    <row r="24" spans="1:18" ht="27.75" customHeight="1">
      <c r="A24" s="23" t="s">
        <v>51</v>
      </c>
      <c r="B24" s="24"/>
      <c r="C24" s="39"/>
      <c r="D24" s="53"/>
      <c r="E24" s="53"/>
      <c r="F24" s="53"/>
      <c r="G24" s="53"/>
      <c r="H24" s="53"/>
      <c r="I24" s="53"/>
      <c r="J24" s="53"/>
      <c r="K24" s="53">
        <v>5500</v>
      </c>
      <c r="L24" s="55">
        <f>(E24+F24+H24+I24+K24)*0.3</f>
        <v>1650</v>
      </c>
      <c r="M24" s="55">
        <f t="shared" si="3"/>
        <v>1650</v>
      </c>
      <c r="N24" s="55">
        <f t="shared" si="4"/>
        <v>8800</v>
      </c>
      <c r="O24" s="63"/>
      <c r="P24" s="63"/>
      <c r="Q24" s="55"/>
      <c r="R24" s="8">
        <v>5348.4</v>
      </c>
    </row>
    <row r="25" spans="1:18" ht="27.75" customHeight="1">
      <c r="A25" s="12" t="s">
        <v>64</v>
      </c>
      <c r="B25" s="24"/>
      <c r="C25" s="39"/>
      <c r="D25" s="53"/>
      <c r="E25" s="53"/>
      <c r="F25" s="53"/>
      <c r="G25" s="53"/>
      <c r="H25" s="53"/>
      <c r="I25" s="53"/>
      <c r="J25" s="53"/>
      <c r="K25" s="53">
        <v>29262.02</v>
      </c>
      <c r="L25" s="55">
        <f>(E25+F25+H25+I25+K25)*0.3</f>
        <v>8778.606</v>
      </c>
      <c r="M25" s="55">
        <f t="shared" si="3"/>
        <v>8778.606</v>
      </c>
      <c r="N25" s="55">
        <f t="shared" si="4"/>
        <v>46819.232</v>
      </c>
      <c r="O25" s="63"/>
      <c r="P25" s="63"/>
      <c r="Q25" s="55"/>
      <c r="R25" s="8"/>
    </row>
    <row r="26" spans="1:18" ht="28.5" customHeight="1">
      <c r="A26" s="17" t="s">
        <v>50</v>
      </c>
      <c r="B26" s="18"/>
      <c r="C26" s="43"/>
      <c r="D26" s="59"/>
      <c r="E26" s="59">
        <f>SUM(E15:E21)</f>
        <v>53680.59999999999</v>
      </c>
      <c r="F26" s="59">
        <f aca="true" t="shared" si="5" ref="F26:Q26">SUM(F15:F21)</f>
        <v>0</v>
      </c>
      <c r="G26" s="59">
        <f t="shared" si="5"/>
        <v>12307.974999999999</v>
      </c>
      <c r="H26" s="59">
        <f t="shared" si="5"/>
        <v>0</v>
      </c>
      <c r="I26" s="59">
        <f t="shared" si="5"/>
        <v>0</v>
      </c>
      <c r="J26" s="59">
        <f t="shared" si="5"/>
        <v>0</v>
      </c>
      <c r="K26" s="59">
        <f>SUM(K15:K25)</f>
        <v>45909.14</v>
      </c>
      <c r="L26" s="59">
        <f>SUM(L15:L24)</f>
        <v>24790.7085</v>
      </c>
      <c r="M26" s="59">
        <f>SUM(M15:M24)</f>
        <v>24790.7085</v>
      </c>
      <c r="N26" s="59">
        <f>SUM(N15:N25)</f>
        <v>179036.34399999998</v>
      </c>
      <c r="O26" s="59"/>
      <c r="P26" s="59">
        <f t="shared" si="5"/>
        <v>42342.25600000001</v>
      </c>
      <c r="Q26" s="59">
        <f t="shared" si="5"/>
        <v>11408.024000000003</v>
      </c>
      <c r="R26" s="14">
        <f>P26/1.6</f>
        <v>26463.910000000003</v>
      </c>
    </row>
    <row r="27" spans="1:17" ht="32.25" customHeight="1">
      <c r="A27" s="23" t="s">
        <v>62</v>
      </c>
      <c r="B27" s="24"/>
      <c r="C27" s="39"/>
      <c r="D27" s="55"/>
      <c r="E27" s="55"/>
      <c r="F27" s="55"/>
      <c r="G27" s="55"/>
      <c r="H27" s="55"/>
      <c r="I27" s="55"/>
      <c r="J27" s="56"/>
      <c r="K27" s="55"/>
      <c r="L27" s="55"/>
      <c r="M27" s="55"/>
      <c r="N27" s="55">
        <f>P26+Q26</f>
        <v>53750.28000000001</v>
      </c>
      <c r="O27" s="63"/>
      <c r="P27" s="63"/>
      <c r="Q27" s="55"/>
    </row>
    <row r="28" spans="1:18" ht="24" customHeight="1">
      <c r="A28" s="37" t="s">
        <v>46</v>
      </c>
      <c r="B28" s="38"/>
      <c r="C28" s="46">
        <f>SUM(C15:C27)</f>
        <v>6.2</v>
      </c>
      <c r="D28" s="60"/>
      <c r="E28" s="62">
        <f>E26+E27</f>
        <v>53680.59999999999</v>
      </c>
      <c r="F28" s="62">
        <f aca="true" t="shared" si="6" ref="F28:N28">F26+F27</f>
        <v>0</v>
      </c>
      <c r="G28" s="62">
        <f t="shared" si="6"/>
        <v>12307.974999999999</v>
      </c>
      <c r="H28" s="62">
        <f t="shared" si="6"/>
        <v>0</v>
      </c>
      <c r="I28" s="62">
        <f t="shared" si="6"/>
        <v>0</v>
      </c>
      <c r="J28" s="62">
        <f t="shared" si="6"/>
        <v>0</v>
      </c>
      <c r="K28" s="62">
        <f t="shared" si="6"/>
        <v>45909.14</v>
      </c>
      <c r="L28" s="62">
        <f t="shared" si="6"/>
        <v>24790.7085</v>
      </c>
      <c r="M28" s="62">
        <f t="shared" si="6"/>
        <v>24790.7085</v>
      </c>
      <c r="N28" s="62">
        <f t="shared" si="6"/>
        <v>232786.624</v>
      </c>
      <c r="O28" s="62"/>
      <c r="P28" s="62"/>
      <c r="Q28" s="62"/>
      <c r="R28" s="8">
        <f>N28+Q28</f>
        <v>232786.624</v>
      </c>
    </row>
    <row r="29" spans="1:18" ht="18.75" customHeight="1">
      <c r="A29" s="27"/>
      <c r="B29" s="20"/>
      <c r="C29" s="41"/>
      <c r="D29" s="57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3"/>
      <c r="P29" s="63"/>
      <c r="Q29" s="55"/>
      <c r="R29" s="8"/>
    </row>
    <row r="30" spans="1:17" ht="12.75" hidden="1">
      <c r="A30" s="19"/>
      <c r="B30" s="20"/>
      <c r="C30" s="41"/>
      <c r="D30" s="57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3"/>
      <c r="P30" s="63"/>
      <c r="Q30" s="55"/>
    </row>
    <row r="31" spans="1:17" ht="12.75" hidden="1">
      <c r="A31" s="27"/>
      <c r="B31" s="20"/>
      <c r="C31" s="41"/>
      <c r="D31" s="5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.75" hidden="1">
      <c r="A32" s="29"/>
      <c r="B32" s="20"/>
      <c r="C32" s="41"/>
      <c r="D32" s="57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2.75" hidden="1">
      <c r="A33" s="27"/>
      <c r="B33" s="20"/>
      <c r="C33" s="41"/>
      <c r="D33" s="5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59.25" customHeight="1" hidden="1">
      <c r="A34" s="21"/>
      <c r="B34" s="20"/>
      <c r="C34" s="41"/>
      <c r="D34" s="57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6" customHeight="1" hidden="1">
      <c r="A35" s="27"/>
      <c r="B35" s="20"/>
      <c r="C35" s="41"/>
      <c r="D35" s="5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2.75" hidden="1">
      <c r="A36" s="23"/>
      <c r="B36" s="20"/>
      <c r="C36" s="41"/>
      <c r="D36" s="57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5.75" customHeight="1" hidden="1">
      <c r="A37" s="23"/>
      <c r="B37" s="24"/>
      <c r="C37" s="3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3"/>
      <c r="P37" s="63"/>
      <c r="Q37" s="55"/>
    </row>
    <row r="38" spans="1:17" ht="24.75" customHeight="1" hidden="1">
      <c r="A38" s="23"/>
      <c r="B38" s="24"/>
      <c r="C38" s="39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3"/>
      <c r="P38" s="63"/>
      <c r="Q38" s="55"/>
    </row>
    <row r="39" spans="1:17" ht="12.75" hidden="1">
      <c r="A39" s="23"/>
      <c r="B39" s="24"/>
      <c r="C39" s="39"/>
      <c r="D39" s="55"/>
      <c r="E39" s="55"/>
      <c r="F39" s="55"/>
      <c r="G39" s="55"/>
      <c r="H39" s="55"/>
      <c r="I39" s="55"/>
      <c r="J39" s="56"/>
      <c r="K39" s="55"/>
      <c r="L39" s="55"/>
      <c r="M39" s="55"/>
      <c r="N39" s="55"/>
      <c r="O39" s="63"/>
      <c r="P39" s="63"/>
      <c r="Q39" s="55"/>
    </row>
    <row r="40" spans="1:17" ht="39" customHeight="1" hidden="1">
      <c r="A40" s="23"/>
      <c r="B40" s="24"/>
      <c r="C40" s="39"/>
      <c r="D40" s="55"/>
      <c r="E40" s="55"/>
      <c r="F40" s="55"/>
      <c r="G40" s="55"/>
      <c r="H40" s="55"/>
      <c r="I40" s="55"/>
      <c r="J40" s="56"/>
      <c r="K40" s="55"/>
      <c r="L40" s="55"/>
      <c r="M40" s="55"/>
      <c r="N40" s="55"/>
      <c r="O40" s="63"/>
      <c r="P40" s="63"/>
      <c r="Q40" s="55"/>
    </row>
    <row r="41" spans="1:18" ht="15.75" customHeight="1" hidden="1">
      <c r="A41" s="17"/>
      <c r="B41" s="18"/>
      <c r="C41" s="4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4"/>
      <c r="P41" s="64"/>
      <c r="Q41" s="59"/>
      <c r="R41" s="8"/>
    </row>
    <row r="42" spans="1:18" ht="30.75" customHeight="1" hidden="1">
      <c r="A42" s="25"/>
      <c r="B42" s="18"/>
      <c r="C42" s="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4"/>
      <c r="P42" s="64"/>
      <c r="Q42" s="59"/>
      <c r="R42" s="8"/>
    </row>
    <row r="43" spans="1:18" ht="15.75" customHeight="1" hidden="1">
      <c r="A43" s="26"/>
      <c r="B43" s="18"/>
      <c r="C43" s="4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4"/>
      <c r="P43" s="64"/>
      <c r="Q43" s="59"/>
      <c r="R43" s="8"/>
    </row>
    <row r="44" spans="1:18" ht="15.75" customHeight="1" hidden="1">
      <c r="A44" s="17"/>
      <c r="B44" s="18"/>
      <c r="C44" s="4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4"/>
      <c r="P44" s="64"/>
      <c r="Q44" s="59"/>
      <c r="R44" s="8"/>
    </row>
    <row r="45" spans="1:18" ht="15.75" customHeight="1" hidden="1">
      <c r="A45" s="17"/>
      <c r="B45" s="18"/>
      <c r="C45" s="4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4"/>
      <c r="P45" s="64"/>
      <c r="Q45" s="59"/>
      <c r="R45" s="8"/>
    </row>
    <row r="46" spans="1:18" ht="15.75" customHeight="1" hidden="1">
      <c r="A46" s="17"/>
      <c r="B46" s="18"/>
      <c r="C46" s="4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4"/>
      <c r="P46" s="64"/>
      <c r="Q46" s="59"/>
      <c r="R46" s="8"/>
    </row>
    <row r="47" spans="1:17" ht="13.5" customHeight="1" hidden="1">
      <c r="A47" s="17"/>
      <c r="B47" s="18"/>
      <c r="C47" s="4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4"/>
      <c r="P47" s="63"/>
      <c r="Q47" s="55"/>
    </row>
    <row r="48" spans="1:17" ht="24.75" customHeight="1">
      <c r="A48" s="19" t="s">
        <v>45</v>
      </c>
      <c r="B48" s="24"/>
      <c r="C48" s="40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63"/>
      <c r="P48" s="63"/>
      <c r="Q48" s="55"/>
    </row>
    <row r="49" spans="1:18" ht="35.25" customHeight="1">
      <c r="A49" s="10" t="s">
        <v>11</v>
      </c>
      <c r="B49" s="28" t="s">
        <v>31</v>
      </c>
      <c r="C49" s="42">
        <v>24.33</v>
      </c>
      <c r="D49" s="52">
        <f>E49/C49</f>
        <v>9134.196465269215</v>
      </c>
      <c r="E49" s="53">
        <v>222235</v>
      </c>
      <c r="F49" s="53">
        <v>20401.16</v>
      </c>
      <c r="G49" s="53">
        <f aca="true" t="shared" si="7" ref="G49:G54">E49*0.25</f>
        <v>55558.75</v>
      </c>
      <c r="H49" s="53"/>
      <c r="I49" s="53"/>
      <c r="J49" s="53">
        <v>6989.7</v>
      </c>
      <c r="K49" s="53">
        <v>82005.87</v>
      </c>
      <c r="L49" s="53">
        <f aca="true" t="shared" si="8" ref="L49:L58">(E49+F49+G49+H49+I49+J49+K49)*0.3</f>
        <v>116157.14400000001</v>
      </c>
      <c r="M49" s="55">
        <f aca="true" t="shared" si="9" ref="M49:M58">L49</f>
        <v>116157.14400000001</v>
      </c>
      <c r="N49" s="55">
        <f aca="true" t="shared" si="10" ref="N49:N58">SUM(E49:M49)</f>
        <v>619504.768</v>
      </c>
      <c r="O49" s="63"/>
      <c r="P49" s="63"/>
      <c r="Q49" s="55"/>
      <c r="R49" s="8">
        <f>N49+N55</f>
        <v>623508.4480000001</v>
      </c>
    </row>
    <row r="50" spans="1:17" ht="34.5" customHeight="1">
      <c r="A50" s="12" t="s">
        <v>27</v>
      </c>
      <c r="B50" s="28" t="s">
        <v>31</v>
      </c>
      <c r="C50" s="40">
        <v>1</v>
      </c>
      <c r="D50" s="61">
        <v>9505</v>
      </c>
      <c r="E50" s="53">
        <f>D50*C50</f>
        <v>9505</v>
      </c>
      <c r="F50" s="53"/>
      <c r="G50" s="53">
        <f t="shared" si="7"/>
        <v>2376.25</v>
      </c>
      <c r="H50" s="53"/>
      <c r="I50" s="53"/>
      <c r="J50" s="53"/>
      <c r="K50" s="53">
        <v>1425.82</v>
      </c>
      <c r="L50" s="53">
        <f t="shared" si="8"/>
        <v>3992.1209999999996</v>
      </c>
      <c r="M50" s="55">
        <f t="shared" si="9"/>
        <v>3992.1209999999996</v>
      </c>
      <c r="N50" s="55">
        <f t="shared" si="10"/>
        <v>21291.311999999998</v>
      </c>
      <c r="O50" s="63"/>
      <c r="P50" s="63"/>
      <c r="Q50" s="55"/>
    </row>
    <row r="51" spans="1:17" ht="34.5" customHeight="1">
      <c r="A51" s="10" t="s">
        <v>43</v>
      </c>
      <c r="B51" s="28" t="s">
        <v>31</v>
      </c>
      <c r="C51" s="40">
        <v>0.5</v>
      </c>
      <c r="D51" s="61">
        <v>9505</v>
      </c>
      <c r="E51" s="53">
        <f>D51*C51</f>
        <v>4752.5</v>
      </c>
      <c r="F51" s="53">
        <v>712.88</v>
      </c>
      <c r="G51" s="53">
        <f t="shared" si="7"/>
        <v>1188.125</v>
      </c>
      <c r="H51" s="53"/>
      <c r="I51" s="53"/>
      <c r="J51" s="53"/>
      <c r="K51" s="53">
        <v>712.88</v>
      </c>
      <c r="L51" s="53">
        <f>(E51+F51+G51+H51+I51+J51+K51)*0.3</f>
        <v>2209.9155</v>
      </c>
      <c r="M51" s="55">
        <f>L51</f>
        <v>2209.9155</v>
      </c>
      <c r="N51" s="55">
        <f>SUM(E51:M51)</f>
        <v>11786.216</v>
      </c>
      <c r="O51" s="63"/>
      <c r="P51" s="63"/>
      <c r="Q51" s="55"/>
    </row>
    <row r="52" spans="1:17" ht="34.5" customHeight="1">
      <c r="A52" s="10" t="s">
        <v>22</v>
      </c>
      <c r="B52" s="20" t="s">
        <v>31</v>
      </c>
      <c r="C52" s="41">
        <v>2</v>
      </c>
      <c r="D52" s="52">
        <f>E52/C52</f>
        <v>8923</v>
      </c>
      <c r="E52" s="53">
        <v>17846</v>
      </c>
      <c r="F52" s="53">
        <v>712.9</v>
      </c>
      <c r="G52" s="53">
        <f t="shared" si="7"/>
        <v>4461.5</v>
      </c>
      <c r="H52" s="53"/>
      <c r="I52" s="53"/>
      <c r="J52" s="53">
        <v>3452.94</v>
      </c>
      <c r="K52" s="53">
        <v>2647.92</v>
      </c>
      <c r="L52" s="53">
        <f>(E52+F52+G52+H52+I52+J52+K52)*0.3</f>
        <v>8736.378</v>
      </c>
      <c r="M52" s="55">
        <f>L52</f>
        <v>8736.378</v>
      </c>
      <c r="N52" s="55">
        <f>SUM(E52:M52)</f>
        <v>46594.016</v>
      </c>
      <c r="O52" s="63"/>
      <c r="P52" s="63"/>
      <c r="Q52" s="55"/>
    </row>
    <row r="53" spans="1:17" ht="34.5" customHeight="1">
      <c r="A53" s="51" t="s">
        <v>18</v>
      </c>
      <c r="B53" s="30" t="s">
        <v>31</v>
      </c>
      <c r="C53" s="40">
        <v>0.7</v>
      </c>
      <c r="D53" s="61">
        <v>9505</v>
      </c>
      <c r="E53" s="53">
        <f>D53*C53</f>
        <v>6653.5</v>
      </c>
      <c r="F53" s="53"/>
      <c r="G53" s="53">
        <f t="shared" si="7"/>
        <v>1663.375</v>
      </c>
      <c r="H53" s="53"/>
      <c r="I53" s="53"/>
      <c r="J53" s="53">
        <v>1330.74</v>
      </c>
      <c r="K53" s="53">
        <v>998.06</v>
      </c>
      <c r="L53" s="53">
        <f t="shared" si="8"/>
        <v>3193.7025</v>
      </c>
      <c r="M53" s="55">
        <f t="shared" si="9"/>
        <v>3193.7025</v>
      </c>
      <c r="N53" s="55">
        <f t="shared" si="10"/>
        <v>17033.079999999998</v>
      </c>
      <c r="O53" s="63"/>
      <c r="P53" s="63"/>
      <c r="Q53" s="55"/>
    </row>
    <row r="54" spans="1:17" ht="34.5" customHeight="1">
      <c r="A54" s="10" t="s">
        <v>19</v>
      </c>
      <c r="B54" s="20" t="s">
        <v>34</v>
      </c>
      <c r="C54" s="40">
        <v>0.3</v>
      </c>
      <c r="D54" s="53">
        <v>8683</v>
      </c>
      <c r="E54" s="53">
        <f>D54*C54</f>
        <v>2604.9</v>
      </c>
      <c r="F54" s="53"/>
      <c r="G54" s="53">
        <f t="shared" si="7"/>
        <v>651.225</v>
      </c>
      <c r="H54" s="53"/>
      <c r="I54" s="53"/>
      <c r="J54" s="53">
        <v>520.95</v>
      </c>
      <c r="K54" s="53">
        <v>390.71</v>
      </c>
      <c r="L54" s="53">
        <f t="shared" si="8"/>
        <v>1250.3355</v>
      </c>
      <c r="M54" s="55">
        <f t="shared" si="9"/>
        <v>1250.3355</v>
      </c>
      <c r="N54" s="55">
        <f t="shared" si="10"/>
        <v>6668.456</v>
      </c>
      <c r="O54" s="63"/>
      <c r="P54" s="63"/>
      <c r="Q54" s="55"/>
    </row>
    <row r="55" spans="1:17" ht="34.5" customHeight="1">
      <c r="A55" s="23" t="s">
        <v>35</v>
      </c>
      <c r="B55" s="22"/>
      <c r="C55" s="42"/>
      <c r="D55" s="52"/>
      <c r="E55" s="53"/>
      <c r="F55" s="53"/>
      <c r="G55" s="53"/>
      <c r="H55" s="53"/>
      <c r="I55" s="53"/>
      <c r="J55" s="53"/>
      <c r="K55" s="53">
        <v>2502.3</v>
      </c>
      <c r="L55" s="53">
        <f t="shared" si="8"/>
        <v>750.69</v>
      </c>
      <c r="M55" s="55">
        <f t="shared" si="9"/>
        <v>750.69</v>
      </c>
      <c r="N55" s="55">
        <f t="shared" si="10"/>
        <v>4003.6800000000003</v>
      </c>
      <c r="O55" s="63"/>
      <c r="P55" s="63"/>
      <c r="Q55" s="55"/>
    </row>
    <row r="56" spans="1:17" ht="39.75" customHeight="1">
      <c r="A56" s="23" t="s">
        <v>39</v>
      </c>
      <c r="B56" s="20"/>
      <c r="C56" s="41"/>
      <c r="D56" s="52"/>
      <c r="E56" s="53"/>
      <c r="F56" s="53"/>
      <c r="G56" s="53"/>
      <c r="H56" s="53"/>
      <c r="I56" s="53"/>
      <c r="J56" s="53"/>
      <c r="K56" s="53">
        <v>12728.76</v>
      </c>
      <c r="L56" s="53">
        <f t="shared" si="8"/>
        <v>3818.6279999999997</v>
      </c>
      <c r="M56" s="55">
        <f t="shared" si="9"/>
        <v>3818.6279999999997</v>
      </c>
      <c r="N56" s="55">
        <f t="shared" si="10"/>
        <v>20366.016</v>
      </c>
      <c r="O56" s="63"/>
      <c r="P56" s="63"/>
      <c r="Q56" s="55"/>
    </row>
    <row r="57" spans="1:17" ht="31.5" customHeight="1">
      <c r="A57" s="23" t="s">
        <v>55</v>
      </c>
      <c r="B57" s="20"/>
      <c r="C57" s="41"/>
      <c r="D57" s="52"/>
      <c r="E57" s="53"/>
      <c r="F57" s="53"/>
      <c r="G57" s="53"/>
      <c r="H57" s="53"/>
      <c r="I57" s="53"/>
      <c r="J57" s="53"/>
      <c r="K57" s="53">
        <v>3750</v>
      </c>
      <c r="L57" s="53">
        <f t="shared" si="8"/>
        <v>1125</v>
      </c>
      <c r="M57" s="55">
        <f t="shared" si="9"/>
        <v>1125</v>
      </c>
      <c r="N57" s="55">
        <f t="shared" si="10"/>
        <v>6000</v>
      </c>
      <c r="O57" s="63"/>
      <c r="P57" s="63"/>
      <c r="Q57" s="55"/>
    </row>
    <row r="58" spans="1:18" ht="18" customHeight="1">
      <c r="A58" s="23" t="s">
        <v>30</v>
      </c>
      <c r="B58" s="24"/>
      <c r="C58" s="40"/>
      <c r="D58" s="53"/>
      <c r="E58" s="53"/>
      <c r="F58" s="53"/>
      <c r="G58" s="53"/>
      <c r="H58" s="53"/>
      <c r="I58" s="53"/>
      <c r="J58" s="53"/>
      <c r="K58" s="53">
        <v>46729.19</v>
      </c>
      <c r="L58" s="53">
        <f t="shared" si="8"/>
        <v>14018.757</v>
      </c>
      <c r="M58" s="55">
        <f t="shared" si="9"/>
        <v>14018.757</v>
      </c>
      <c r="N58" s="55">
        <f t="shared" si="10"/>
        <v>74766.704</v>
      </c>
      <c r="O58" s="63"/>
      <c r="P58" s="63"/>
      <c r="Q58" s="55"/>
      <c r="R58" s="8"/>
    </row>
    <row r="59" spans="1:18" ht="15.75" customHeight="1">
      <c r="A59" s="17" t="s">
        <v>13</v>
      </c>
      <c r="B59" s="18"/>
      <c r="C59" s="43">
        <f>SUM(C49:C58)</f>
        <v>28.83</v>
      </c>
      <c r="D59" s="59"/>
      <c r="E59" s="59">
        <f aca="true" t="shared" si="11" ref="E59:N59">SUM(E49:E58)</f>
        <v>263596.9</v>
      </c>
      <c r="F59" s="59">
        <f t="shared" si="11"/>
        <v>21826.940000000002</v>
      </c>
      <c r="G59" s="59">
        <f t="shared" si="11"/>
        <v>65899.225</v>
      </c>
      <c r="H59" s="59">
        <f t="shared" si="11"/>
        <v>0</v>
      </c>
      <c r="I59" s="59">
        <f t="shared" si="11"/>
        <v>0</v>
      </c>
      <c r="J59" s="59">
        <f t="shared" si="11"/>
        <v>12294.33</v>
      </c>
      <c r="K59" s="59">
        <f t="shared" si="11"/>
        <v>153891.51</v>
      </c>
      <c r="L59" s="59">
        <f t="shared" si="11"/>
        <v>155252.67150000003</v>
      </c>
      <c r="M59" s="59">
        <f t="shared" si="11"/>
        <v>155252.67150000003</v>
      </c>
      <c r="N59" s="59">
        <f t="shared" si="11"/>
        <v>828014.2480000001</v>
      </c>
      <c r="O59" s="64"/>
      <c r="P59" s="63"/>
      <c r="Q59" s="55"/>
      <c r="R59" s="8" t="s">
        <v>67</v>
      </c>
    </row>
    <row r="60" spans="1:17" ht="12.75">
      <c r="A60" s="23"/>
      <c r="B60" s="24"/>
      <c r="C60" s="4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  <c r="P60" s="63"/>
      <c r="Q60" s="55"/>
    </row>
    <row r="61" spans="1:17" ht="18" customHeight="1">
      <c r="A61" s="17" t="s">
        <v>14</v>
      </c>
      <c r="B61" s="18"/>
      <c r="C61" s="16">
        <f>C28+C59</f>
        <v>35.03</v>
      </c>
      <c r="D61" s="59"/>
      <c r="E61" s="59">
        <f aca="true" t="shared" si="12" ref="E61:Q61">E28+E43+E59</f>
        <v>317277.5</v>
      </c>
      <c r="F61" s="59">
        <f t="shared" si="12"/>
        <v>21826.940000000002</v>
      </c>
      <c r="G61" s="59">
        <f t="shared" si="12"/>
        <v>78207.20000000001</v>
      </c>
      <c r="H61" s="59">
        <f t="shared" si="12"/>
        <v>0</v>
      </c>
      <c r="I61" s="59">
        <f t="shared" si="12"/>
        <v>0</v>
      </c>
      <c r="J61" s="59">
        <f t="shared" si="12"/>
        <v>12294.33</v>
      </c>
      <c r="K61" s="59">
        <f t="shared" si="12"/>
        <v>199800.65000000002</v>
      </c>
      <c r="L61" s="59">
        <f t="shared" si="12"/>
        <v>180043.38000000003</v>
      </c>
      <c r="M61" s="59">
        <f t="shared" si="12"/>
        <v>180043.38000000003</v>
      </c>
      <c r="N61" s="59">
        <f t="shared" si="12"/>
        <v>1060800.8720000002</v>
      </c>
      <c r="O61" s="59"/>
      <c r="P61" s="59">
        <f t="shared" si="12"/>
        <v>0</v>
      </c>
      <c r="Q61" s="59">
        <f t="shared" si="12"/>
        <v>0</v>
      </c>
    </row>
    <row r="62" spans="1:16" ht="22.5" customHeight="1">
      <c r="A62" s="3"/>
      <c r="P62" s="8"/>
    </row>
    <row r="63" spans="1:15" ht="36.75" customHeight="1">
      <c r="A63" s="67" t="s">
        <v>44</v>
      </c>
      <c r="B63" s="73"/>
      <c r="C63" s="73"/>
      <c r="D63" s="73"/>
      <c r="E63" s="73"/>
      <c r="F63" s="73"/>
      <c r="G63" s="73"/>
      <c r="H63" s="73"/>
      <c r="N63" s="8"/>
      <c r="O63" s="8"/>
    </row>
    <row r="64" spans="1:8" ht="8.25" customHeight="1">
      <c r="A64" s="4"/>
      <c r="B64" s="5"/>
      <c r="C64" s="5"/>
      <c r="D64" s="5"/>
      <c r="E64" s="5"/>
      <c r="F64" s="5"/>
      <c r="G64" s="5"/>
      <c r="H64" s="5"/>
    </row>
    <row r="65" spans="1:16" ht="18.75" customHeight="1">
      <c r="A65" s="1"/>
      <c r="B65" s="1"/>
      <c r="C65" s="1"/>
      <c r="D65" s="1"/>
      <c r="E65" s="1"/>
      <c r="F65" s="1"/>
      <c r="G65" s="1"/>
      <c r="H65" s="1"/>
      <c r="P65" s="8"/>
    </row>
  </sheetData>
  <sheetProtection/>
  <mergeCells count="10">
    <mergeCell ref="N12:N13"/>
    <mergeCell ref="P12:P13"/>
    <mergeCell ref="A63:H63"/>
    <mergeCell ref="Q12:Q13"/>
    <mergeCell ref="A12:A13"/>
    <mergeCell ref="B12:B13"/>
    <mergeCell ref="C12:C13"/>
    <mergeCell ref="D12:D13"/>
    <mergeCell ref="E12:E13"/>
    <mergeCell ref="F12:M12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2023-10-16T08:39:38Z</cp:lastPrinted>
  <dcterms:created xsi:type="dcterms:W3CDTF">2011-01-26T03:28:39Z</dcterms:created>
  <dcterms:modified xsi:type="dcterms:W3CDTF">2023-10-18T04:15:07Z</dcterms:modified>
  <cp:category/>
  <cp:version/>
  <cp:contentType/>
  <cp:contentStatus/>
</cp:coreProperties>
</file>